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05" windowWidth="28455" windowHeight="11235"/>
  </bookViews>
  <sheets>
    <sheet name="diabet mat" sheetId="16" r:id="rId1"/>
  </sheets>
  <calcPr calcId="124519"/>
</workbook>
</file>

<file path=xl/calcChain.xml><?xml version="1.0" encoding="utf-8"?>
<calcChain xmlns="http://schemas.openxmlformats.org/spreadsheetml/2006/main">
  <c r="F147" i="16"/>
  <c r="F146"/>
  <c r="F145"/>
  <c r="F8"/>
  <c r="F14"/>
  <c r="F20"/>
  <c r="F31"/>
  <c r="F32"/>
  <c r="F37"/>
  <c r="F42"/>
  <c r="F46"/>
  <c r="F50"/>
  <c r="F51"/>
  <c r="F54"/>
  <c r="F60"/>
  <c r="F76"/>
  <c r="F84"/>
  <c r="F88"/>
  <c r="F116"/>
  <c r="F115"/>
  <c r="F166"/>
  <c r="F165"/>
  <c r="H79" l="1"/>
  <c r="H59"/>
  <c r="H16"/>
  <c r="E156"/>
  <c r="E127"/>
  <c r="E116"/>
  <c r="E115"/>
  <c r="H97"/>
  <c r="H106"/>
  <c r="D115"/>
  <c r="D116"/>
  <c r="H117"/>
  <c r="D126"/>
  <c r="D127"/>
  <c r="H136"/>
  <c r="D145"/>
  <c r="H145" s="1"/>
  <c r="D146"/>
  <c r="H146" s="1"/>
  <c r="H147"/>
  <c r="D156"/>
  <c r="H156" s="1"/>
  <c r="D165"/>
  <c r="H165" s="1"/>
  <c r="D166"/>
  <c r="H166" s="1"/>
  <c r="H175"/>
  <c r="H184"/>
  <c r="H127" l="1"/>
  <c r="H116"/>
  <c r="H126"/>
  <c r="H115"/>
  <c r="H6"/>
  <c r="H7"/>
  <c r="H8"/>
  <c r="H9"/>
  <c r="H10"/>
  <c r="H11"/>
  <c r="H12"/>
  <c r="H13"/>
  <c r="H14"/>
  <c r="H17"/>
  <c r="H18"/>
  <c r="H19"/>
  <c r="H20"/>
  <c r="H23"/>
  <c r="H27"/>
  <c r="H29"/>
  <c r="H33"/>
  <c r="H34"/>
  <c r="H35"/>
  <c r="H36"/>
  <c r="H38"/>
  <c r="H39"/>
  <c r="H40"/>
  <c r="H44"/>
  <c r="H47"/>
  <c r="H48"/>
  <c r="H49"/>
  <c r="H52"/>
  <c r="H53"/>
  <c r="H56"/>
  <c r="H57"/>
  <c r="H58"/>
  <c r="H61"/>
  <c r="H62"/>
  <c r="H65"/>
  <c r="H67"/>
  <c r="H68"/>
  <c r="H69"/>
  <c r="H70"/>
  <c r="H74"/>
  <c r="H75"/>
  <c r="H77"/>
  <c r="H78"/>
  <c r="H80"/>
  <c r="H81"/>
  <c r="H82"/>
  <c r="H83"/>
  <c r="H85"/>
  <c r="H86"/>
  <c r="H87"/>
  <c r="H89"/>
  <c r="H5"/>
  <c r="D15"/>
  <c r="H15" s="1"/>
  <c r="D21"/>
  <c r="H21" s="1"/>
  <c r="D22"/>
  <c r="H22" s="1"/>
  <c r="D24"/>
  <c r="H24" s="1"/>
  <c r="D25"/>
  <c r="H25" s="1"/>
  <c r="D26"/>
  <c r="H26" s="1"/>
  <c r="D28"/>
  <c r="H28" s="1"/>
  <c r="D30"/>
  <c r="H30" s="1"/>
  <c r="D31"/>
  <c r="H31" s="1"/>
  <c r="D32"/>
  <c r="H32" s="1"/>
  <c r="D37"/>
  <c r="H37" s="1"/>
  <c r="D41"/>
  <c r="H41" s="1"/>
  <c r="D42"/>
  <c r="H42" s="1"/>
  <c r="D43"/>
  <c r="H43" s="1"/>
  <c r="D45"/>
  <c r="H45" s="1"/>
  <c r="D46"/>
  <c r="H46" s="1"/>
  <c r="D50"/>
  <c r="H50" s="1"/>
  <c r="D51"/>
  <c r="H51" s="1"/>
  <c r="D54"/>
  <c r="H54" s="1"/>
  <c r="D55"/>
  <c r="H55" s="1"/>
  <c r="D60"/>
  <c r="H60" s="1"/>
  <c r="D63"/>
  <c r="H63" s="1"/>
  <c r="D64"/>
  <c r="H64" s="1"/>
  <c r="D66"/>
  <c r="H66" s="1"/>
  <c r="D71"/>
  <c r="H71" s="1"/>
  <c r="D72"/>
  <c r="H72" s="1"/>
  <c r="D73"/>
  <c r="H73" s="1"/>
  <c r="D76"/>
  <c r="H76" s="1"/>
  <c r="D84"/>
  <c r="H84" s="1"/>
  <c r="D88"/>
  <c r="H88" s="1"/>
</calcChain>
</file>

<file path=xl/sharedStrings.xml><?xml version="1.0" encoding="utf-8"?>
<sst xmlns="http://schemas.openxmlformats.org/spreadsheetml/2006/main" count="200" uniqueCount="111">
  <si>
    <t>Nr.crt.</t>
  </si>
  <si>
    <t>Denumire furnizor</t>
  </si>
  <si>
    <t>Cod fiscal</t>
  </si>
  <si>
    <t>Plati ianuarie-septembrie</t>
  </si>
  <si>
    <t>Plati octombrie</t>
  </si>
  <si>
    <t>Plati noiembrie</t>
  </si>
  <si>
    <t>Plati decembrie</t>
  </si>
  <si>
    <t>Total plati an 2023</t>
  </si>
  <si>
    <t>VIOLACEEA FARM S.R.L.</t>
  </si>
  <si>
    <t>VILEUS MED COM</t>
  </si>
  <si>
    <t>TILIA</t>
  </si>
  <si>
    <t>SIMOFARM</t>
  </si>
  <si>
    <t>SFANTUL MIHAIL</t>
  </si>
  <si>
    <t>SFANTA MARIA</t>
  </si>
  <si>
    <t>SC TERA MED FARM SRL</t>
  </si>
  <si>
    <t>SC NEW LYRA SRL</t>
  </si>
  <si>
    <t>SC MOCANFARM  SRL</t>
  </si>
  <si>
    <t>SC FARMACIA BOSCU S.R.L.</t>
  </si>
  <si>
    <t>SC CREATIV MEDIAPHARM SRL</t>
  </si>
  <si>
    <t>SANAFARM</t>
  </si>
  <si>
    <t>S.I.E.P.C.O.F.A.R.</t>
  </si>
  <si>
    <t>S.C. TIMEX FAR S.R.L.</t>
  </si>
  <si>
    <t>S.C. SALVIA FARM S.R.L.</t>
  </si>
  <si>
    <t>S.C. PALMOLIVE S.R.L.</t>
  </si>
  <si>
    <t>S.C. HERALD FARM S.R.L.</t>
  </si>
  <si>
    <t>S.C. FARM SEMPERVIVI S.R.L.</t>
  </si>
  <si>
    <t>S.C. DARIFARM S.R.L.</t>
  </si>
  <si>
    <t>S.C. B. ARSENIE TEI S.R.L.</t>
  </si>
  <si>
    <t>RIANA FARM</t>
  </si>
  <si>
    <t>REMEDIA</t>
  </si>
  <si>
    <t>PINTDEM PLUS</t>
  </si>
  <si>
    <t>PAUNAS</t>
  </si>
  <si>
    <t>PANPHARMA MED</t>
  </si>
  <si>
    <t>NICOMAR</t>
  </si>
  <si>
    <t>NAIRI FARM</t>
  </si>
  <si>
    <t>MORISENA</t>
  </si>
  <si>
    <t>MIRELIAS FARM</t>
  </si>
  <si>
    <t>MINDA FARM SRL</t>
  </si>
  <si>
    <t>MIAGRIFARM</t>
  </si>
  <si>
    <t>MELAGRANA PHARM</t>
  </si>
  <si>
    <t>MEDOBIA</t>
  </si>
  <si>
    <t>MEDIMFARM TOPFARM S.A.</t>
  </si>
  <si>
    <t>MEDICA</t>
  </si>
  <si>
    <t>MAYDIS</t>
  </si>
  <si>
    <t>MARSYAS MED</t>
  </si>
  <si>
    <t>MALEDAS</t>
  </si>
  <si>
    <t>LUANA PHARMACY</t>
  </si>
  <si>
    <t>LOBELIA</t>
  </si>
  <si>
    <t>LIDIA STORE SRL-D</t>
  </si>
  <si>
    <t>LA BELLA PHARM SRL</t>
  </si>
  <si>
    <t>KARIM PHARM SRL</t>
  </si>
  <si>
    <t>IMEDAS</t>
  </si>
  <si>
    <t>IATROFARM 2 SRL</t>
  </si>
  <si>
    <t>HYPERICUM</t>
  </si>
  <si>
    <t>HELP NET FARMA SA</t>
  </si>
  <si>
    <t>GRUPPO FLORIDO</t>
  </si>
  <si>
    <t>GRANATHALMA S.R.L.</t>
  </si>
  <si>
    <t>GIULIET-MED-FARM</t>
  </si>
  <si>
    <t>GINOFARM</t>
  </si>
  <si>
    <t>GINKGOFARM</t>
  </si>
  <si>
    <t>GENAFARM</t>
  </si>
  <si>
    <t>GALENICA</t>
  </si>
  <si>
    <t>FERONIA</t>
  </si>
  <si>
    <t>FARMALIS DRM</t>
  </si>
  <si>
    <t>FARMADO</t>
  </si>
  <si>
    <t>FARMACIA TONICA S.R.L.</t>
  </si>
  <si>
    <t>FARMACIA REGALA</t>
  </si>
  <si>
    <t>FARMACIA MIHAI VITEAZUL</t>
  </si>
  <si>
    <t>FARMACIA CHRISTIAN S.R.L.</t>
  </si>
  <si>
    <t>FARMACIA BERATCO S.R.L.</t>
  </si>
  <si>
    <t>FARMACEUTICA ARCATIM SA</t>
  </si>
  <si>
    <t>FARM MATAND SRL-D</t>
  </si>
  <si>
    <t>ESCULAP</t>
  </si>
  <si>
    <t>ELLA- FARM</t>
  </si>
  <si>
    <t>ELITHEIA</t>
  </si>
  <si>
    <t>ECHINACEEA</t>
  </si>
  <si>
    <t>DR. MAX SRL</t>
  </si>
  <si>
    <t>DEBORA</t>
  </si>
  <si>
    <t>COLEFARM SAG</t>
  </si>
  <si>
    <t>CENTELLA</t>
  </si>
  <si>
    <t>CEDI FARM</t>
  </si>
  <si>
    <t>CATENA VALERIANA</t>
  </si>
  <si>
    <t>CATENA HYGEIA</t>
  </si>
  <si>
    <t>CARANDIFARM</t>
  </si>
  <si>
    <t>BIRO</t>
  </si>
  <si>
    <t>ARNICA</t>
  </si>
  <si>
    <t>APOTHECARIA</t>
  </si>
  <si>
    <t>ALIGEO FARM</t>
  </si>
  <si>
    <t>ADENAFARM</t>
  </si>
  <si>
    <t>ACONITUM</t>
  </si>
  <si>
    <t>SPITALUL CLINIC MUNICIPAL DE URGENTA TIMISOARA</t>
  </si>
  <si>
    <t>ASOCIATIA ONCOHELP TIMISOARA</t>
  </si>
  <si>
    <t>R.T.C. RADIOLOGY THERAPEUTIC CENTER SRL</t>
  </si>
  <si>
    <t>SPITALUL CLINIC JUDETEAN DE URGENTA "Pius Brînzeu" TIMISOARA</t>
  </si>
  <si>
    <t>INSTITUTUL DE BOLI CARDIOVASCULARE TIMISOARA</t>
  </si>
  <si>
    <t>SPITALUL CLINIC JUDETEAN DE URGENTA "Pius Brînzeu</t>
  </si>
  <si>
    <t>SC MATERNA CARE SRL</t>
  </si>
  <si>
    <t>SPITAL CLINIC DE URGENTA PENTRU COPII "LOUIS TURCANU</t>
  </si>
  <si>
    <t>SPITALUL CLINIC JUDETEAN DE URGENTA "Pius Brînzeu" TM</t>
  </si>
  <si>
    <t>PLATI FURNIZORI MATERIALE SANITARE - RECONSTRUCTIE MAMARA</t>
  </si>
  <si>
    <t>PLATI FURNIZORI MATERIALE SANITARE - BOLI RARE</t>
  </si>
  <si>
    <t>PLATI FURNIZORI MATERIALE SANITARE - ORTOPEDIE</t>
  </si>
  <si>
    <t>PLATI FURNIZORI MATERIALE SANITARE - CARDIOLOGIE</t>
  </si>
  <si>
    <t>PLATI FURNIZORI MATERIALE SANITARE - LEUCEMII</t>
  </si>
  <si>
    <t>PLATI FURNIZORI MATERIALE SANITARE - RADIOTERAPIE</t>
  </si>
  <si>
    <t>PLATI FURNIZORI MATERIALE SANITARE - IMPLANT COHLEAR</t>
  </si>
  <si>
    <t>PLATI FURNIZORI MATERIALE SANITARE - RADIOLOGIE</t>
  </si>
  <si>
    <t>PLATI FURNIZORI MATERIALE SANITARE - HIDROCEFALIE</t>
  </si>
  <si>
    <t>PLATI FURNIZORI MATERIALE SANITARE - NEUROPATIE</t>
  </si>
  <si>
    <t>PLATI FURNIZORI MATERIALE SANITARE - DIABET</t>
  </si>
  <si>
    <t>SC EPHERA COM SRL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</si>
</sst>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1" xfId="0" applyBorder="1"/>
    <xf numFmtId="4" fontId="0" fillId="0" borderId="0" xfId="0" applyNumberFormat="1"/>
    <xf numFmtId="4" fontId="0" fillId="0" borderId="1" xfId="0" applyNumberFormat="1" applyBorder="1"/>
    <xf numFmtId="0" fontId="0" fillId="0" borderId="1" xfId="0" applyBorder="1" applyAlignment="1">
      <alignment horizontal="center"/>
    </xf>
    <xf numFmtId="4" fontId="0" fillId="0" borderId="1" xfId="0" applyNumberFormat="1" applyBorder="1" applyAlignment="1">
      <alignment horizontal="center"/>
    </xf>
    <xf numFmtId="0" fontId="0" fillId="0" borderId="0" xfId="0" applyAlignment="1">
      <alignment horizontal="center"/>
    </xf>
    <xf numFmtId="4" fontId="0" fillId="0" borderId="1" xfId="0" applyNumberForma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0" xfId="0" applyAlignment="1">
      <alignment horizontal="center" wrapText="1"/>
    </xf>
    <xf numFmtId="4" fontId="0" fillId="0" borderId="0" xfId="0" applyNumberFormat="1" applyAlignment="1">
      <alignment horizontal="center"/>
    </xf>
    <xf numFmtId="4" fontId="0" fillId="0" borderId="0" xfId="0" applyNumberFormat="1" applyAlignment="1">
      <alignment horizontal="center" wrapText="1"/>
    </xf>
    <xf numFmtId="4" fontId="0" fillId="0" borderId="0" xfId="0" applyNumberFormat="1" applyFill="1"/>
    <xf numFmtId="4" fontId="0" fillId="0" borderId="1" xfId="0" applyNumberForma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84"/>
  <sheetViews>
    <sheetView tabSelected="1" topLeftCell="A155" workbookViewId="0">
      <selection activeCell="I178" sqref="I178"/>
    </sheetView>
  </sheetViews>
  <sheetFormatPr defaultRowHeight="15"/>
  <cols>
    <col min="1" max="1" width="6.5703125" bestFit="1" customWidth="1"/>
    <col min="2" max="2" width="61.7109375" bestFit="1" customWidth="1"/>
    <col min="3" max="3" width="10" customWidth="1"/>
    <col min="4" max="4" width="13.5703125" style="2" customWidth="1"/>
    <col min="5" max="5" width="14.7109375" style="2" customWidth="1"/>
    <col min="6" max="6" width="14.85546875" style="2" customWidth="1"/>
    <col min="7" max="7" width="15.140625" style="2" customWidth="1"/>
    <col min="8" max="8" width="12.42578125" style="2" customWidth="1"/>
    <col min="9" max="9" width="33.85546875" customWidth="1"/>
    <col min="10" max="10" width="10.140625" style="2" bestFit="1" customWidth="1"/>
    <col min="11" max="11" width="11.7109375" bestFit="1" customWidth="1"/>
  </cols>
  <sheetData>
    <row r="1" spans="1:10">
      <c r="B1" t="s">
        <v>109</v>
      </c>
    </row>
    <row r="4" spans="1:10" s="6" customFormat="1" ht="30">
      <c r="A4" s="4" t="s">
        <v>0</v>
      </c>
      <c r="B4" s="4" t="s">
        <v>1</v>
      </c>
      <c r="C4" s="4" t="s">
        <v>2</v>
      </c>
      <c r="D4" s="7" t="s">
        <v>3</v>
      </c>
      <c r="E4" s="5" t="s">
        <v>4</v>
      </c>
      <c r="F4" s="5" t="s">
        <v>5</v>
      </c>
      <c r="G4" s="5" t="s">
        <v>6</v>
      </c>
      <c r="H4" s="7" t="s">
        <v>7</v>
      </c>
      <c r="J4" s="10"/>
    </row>
    <row r="5" spans="1:10">
      <c r="A5" s="1">
        <v>1</v>
      </c>
      <c r="B5" s="1" t="s">
        <v>97</v>
      </c>
      <c r="C5" s="1">
        <v>4548538</v>
      </c>
      <c r="D5" s="3">
        <v>196641.29</v>
      </c>
      <c r="E5" s="3">
        <v>59253.37</v>
      </c>
      <c r="F5" s="13">
        <v>47436</v>
      </c>
      <c r="G5" s="3"/>
      <c r="H5" s="3">
        <f>SUM(D5:G5)</f>
        <v>303330.66000000003</v>
      </c>
    </row>
    <row r="6" spans="1:10">
      <c r="A6" s="1">
        <v>2</v>
      </c>
      <c r="B6" s="1" t="s">
        <v>98</v>
      </c>
      <c r="C6" s="1">
        <v>4663448</v>
      </c>
      <c r="D6" s="3">
        <v>1966148.71</v>
      </c>
      <c r="E6" s="3">
        <v>149276.63</v>
      </c>
      <c r="F6" s="13">
        <v>132784</v>
      </c>
      <c r="G6" s="3"/>
      <c r="H6" s="3">
        <f t="shared" ref="H6:H47" si="0">SUM(D6:G6)</f>
        <v>2248209.34</v>
      </c>
    </row>
    <row r="7" spans="1:10">
      <c r="A7" s="1">
        <v>3</v>
      </c>
      <c r="B7" s="1" t="s">
        <v>89</v>
      </c>
      <c r="C7" s="1">
        <v>16439143</v>
      </c>
      <c r="D7" s="3">
        <v>10948.54</v>
      </c>
      <c r="E7" s="3">
        <v>2377.67</v>
      </c>
      <c r="F7" s="13">
        <v>634.04</v>
      </c>
      <c r="G7" s="3"/>
      <c r="H7" s="3">
        <f t="shared" si="0"/>
        <v>13960.25</v>
      </c>
    </row>
    <row r="8" spans="1:10">
      <c r="A8" s="1">
        <v>4</v>
      </c>
      <c r="B8" s="1" t="s">
        <v>88</v>
      </c>
      <c r="C8" s="1">
        <v>21518073</v>
      </c>
      <c r="D8" s="3">
        <v>10152.81</v>
      </c>
      <c r="E8" s="3">
        <v>1754.38</v>
      </c>
      <c r="F8" s="13">
        <f>1253.58+480</f>
        <v>1733.58</v>
      </c>
      <c r="G8" s="3"/>
      <c r="H8" s="3">
        <f t="shared" si="0"/>
        <v>13640.769999999999</v>
      </c>
    </row>
    <row r="9" spans="1:10">
      <c r="A9" s="1">
        <v>5</v>
      </c>
      <c r="B9" s="1" t="s">
        <v>87</v>
      </c>
      <c r="C9" s="1">
        <v>35845008</v>
      </c>
      <c r="D9" s="3">
        <v>3110.18</v>
      </c>
      <c r="E9" s="3">
        <v>847.57</v>
      </c>
      <c r="F9" s="13">
        <v>415.79</v>
      </c>
      <c r="G9" s="3"/>
      <c r="H9" s="3">
        <f t="shared" si="0"/>
        <v>4373.54</v>
      </c>
    </row>
    <row r="10" spans="1:10">
      <c r="A10" s="1">
        <v>6</v>
      </c>
      <c r="B10" s="1" t="s">
        <v>86</v>
      </c>
      <c r="C10" s="1">
        <v>4119927</v>
      </c>
      <c r="D10" s="3">
        <v>2215.09</v>
      </c>
      <c r="E10" s="3">
        <v>544.91000000000008</v>
      </c>
      <c r="F10" s="13">
        <v>220.15</v>
      </c>
      <c r="G10" s="3"/>
      <c r="H10" s="3">
        <f t="shared" si="0"/>
        <v>2980.15</v>
      </c>
    </row>
    <row r="11" spans="1:10">
      <c r="A11" s="1">
        <v>7</v>
      </c>
      <c r="B11" s="1" t="s">
        <v>85</v>
      </c>
      <c r="C11" s="1">
        <v>3038433</v>
      </c>
      <c r="D11" s="3">
        <v>3676.73</v>
      </c>
      <c r="E11" s="3">
        <v>761.02</v>
      </c>
      <c r="F11" s="13">
        <v>489.17</v>
      </c>
      <c r="G11" s="3"/>
      <c r="H11" s="3">
        <f t="shared" si="0"/>
        <v>4926.92</v>
      </c>
    </row>
    <row r="12" spans="1:10">
      <c r="A12" s="1">
        <v>8</v>
      </c>
      <c r="B12" s="1" t="s">
        <v>84</v>
      </c>
      <c r="C12" s="1">
        <v>1852426</v>
      </c>
      <c r="D12" s="3">
        <v>1615.09</v>
      </c>
      <c r="E12" s="3">
        <v>64.91</v>
      </c>
      <c r="F12" s="13">
        <v>146.77000000000001</v>
      </c>
      <c r="G12" s="3"/>
      <c r="H12" s="3">
        <f t="shared" si="0"/>
        <v>1826.77</v>
      </c>
    </row>
    <row r="13" spans="1:10">
      <c r="A13" s="1">
        <v>9</v>
      </c>
      <c r="B13" s="1" t="s">
        <v>83</v>
      </c>
      <c r="C13" s="1">
        <v>43120043</v>
      </c>
      <c r="D13" s="3">
        <v>360</v>
      </c>
      <c r="E13" s="3">
        <v>240</v>
      </c>
      <c r="F13" s="3">
        <v>0</v>
      </c>
      <c r="G13" s="3"/>
      <c r="H13" s="3">
        <f t="shared" si="0"/>
        <v>600</v>
      </c>
    </row>
    <row r="14" spans="1:10">
      <c r="A14" s="1">
        <v>10</v>
      </c>
      <c r="B14" s="1" t="s">
        <v>82</v>
      </c>
      <c r="C14" s="1">
        <v>1803830</v>
      </c>
      <c r="D14" s="3">
        <v>286342.83</v>
      </c>
      <c r="E14" s="3">
        <v>65406.58</v>
      </c>
      <c r="F14" s="13">
        <f>22815.43+1440</f>
        <v>24255.43</v>
      </c>
      <c r="G14" s="3"/>
      <c r="H14" s="3">
        <f t="shared" si="0"/>
        <v>376004.84</v>
      </c>
    </row>
    <row r="15" spans="1:10">
      <c r="A15" s="1">
        <v>11</v>
      </c>
      <c r="B15" s="1" t="s">
        <v>81</v>
      </c>
      <c r="C15" s="1">
        <v>2483408</v>
      </c>
      <c r="D15" s="3">
        <f>12630.53+600</f>
        <v>13230.53</v>
      </c>
      <c r="E15" s="3">
        <v>3319.36</v>
      </c>
      <c r="F15" s="13">
        <v>1504.11</v>
      </c>
      <c r="G15" s="3"/>
      <c r="H15" s="3">
        <f t="shared" si="0"/>
        <v>18054</v>
      </c>
    </row>
    <row r="16" spans="1:10">
      <c r="A16" s="1">
        <v>12</v>
      </c>
      <c r="B16" s="1" t="s">
        <v>80</v>
      </c>
      <c r="C16" s="1">
        <v>18491083</v>
      </c>
      <c r="D16" s="3">
        <v>0</v>
      </c>
      <c r="E16" s="3">
        <v>329.44</v>
      </c>
      <c r="F16" s="13">
        <v>30.56</v>
      </c>
      <c r="G16" s="3"/>
      <c r="H16" s="3">
        <f t="shared" si="0"/>
        <v>360</v>
      </c>
    </row>
    <row r="17" spans="1:8">
      <c r="A17" s="1">
        <v>13</v>
      </c>
      <c r="B17" s="1" t="s">
        <v>79</v>
      </c>
      <c r="C17" s="1">
        <v>4988636</v>
      </c>
      <c r="D17" s="3">
        <v>246.77</v>
      </c>
      <c r="E17" s="3">
        <v>122.22</v>
      </c>
      <c r="F17" s="13">
        <v>2.08</v>
      </c>
      <c r="G17" s="3"/>
      <c r="H17" s="3">
        <f t="shared" si="0"/>
        <v>371.07</v>
      </c>
    </row>
    <row r="18" spans="1:8">
      <c r="A18" s="1">
        <v>14</v>
      </c>
      <c r="B18" s="1" t="s">
        <v>78</v>
      </c>
      <c r="C18" s="1">
        <v>22784316</v>
      </c>
      <c r="D18" s="3">
        <v>2356.73</v>
      </c>
      <c r="E18" s="3">
        <v>579.9</v>
      </c>
      <c r="F18" s="13">
        <v>256.75</v>
      </c>
      <c r="G18" s="3"/>
      <c r="H18" s="3">
        <f t="shared" si="0"/>
        <v>3193.38</v>
      </c>
    </row>
    <row r="19" spans="1:8">
      <c r="A19" s="1">
        <v>15</v>
      </c>
      <c r="B19" s="1" t="s">
        <v>77</v>
      </c>
      <c r="C19" s="1">
        <v>3483813</v>
      </c>
      <c r="D19" s="3">
        <v>5931.41</v>
      </c>
      <c r="E19" s="3">
        <v>767.07</v>
      </c>
      <c r="F19" s="13">
        <v>354.66</v>
      </c>
      <c r="G19" s="3"/>
      <c r="H19" s="3">
        <f t="shared" si="0"/>
        <v>7053.1399999999994</v>
      </c>
    </row>
    <row r="20" spans="1:8">
      <c r="A20" s="1">
        <v>16</v>
      </c>
      <c r="B20" s="1" t="s">
        <v>76</v>
      </c>
      <c r="C20" s="1">
        <v>9378655</v>
      </c>
      <c r="D20" s="3">
        <v>352601.41</v>
      </c>
      <c r="E20" s="3">
        <v>77203.929999999993</v>
      </c>
      <c r="F20" s="13">
        <f>30220.1+2640</f>
        <v>32860.1</v>
      </c>
      <c r="G20" s="3"/>
      <c r="H20" s="3">
        <f t="shared" si="0"/>
        <v>462665.43999999994</v>
      </c>
    </row>
    <row r="21" spans="1:8">
      <c r="A21" s="1">
        <v>17</v>
      </c>
      <c r="B21" s="1" t="s">
        <v>75</v>
      </c>
      <c r="C21" s="1">
        <v>5675351</v>
      </c>
      <c r="D21" s="3">
        <f>24015.79+360</f>
        <v>24375.79</v>
      </c>
      <c r="E21" s="3">
        <v>5822.42</v>
      </c>
      <c r="F21" s="13">
        <v>2329.64</v>
      </c>
      <c r="G21" s="3"/>
      <c r="H21" s="3">
        <f t="shared" si="0"/>
        <v>32527.85</v>
      </c>
    </row>
    <row r="22" spans="1:8">
      <c r="A22" s="1">
        <v>18</v>
      </c>
      <c r="B22" s="1" t="s">
        <v>74</v>
      </c>
      <c r="C22" s="1">
        <v>7603610</v>
      </c>
      <c r="D22" s="3">
        <f>29296.97+720</f>
        <v>30016.97</v>
      </c>
      <c r="E22" s="3">
        <v>6574.81</v>
      </c>
      <c r="F22" s="13">
        <v>3154.99</v>
      </c>
      <c r="G22" s="3"/>
      <c r="H22" s="3">
        <f t="shared" si="0"/>
        <v>39746.769999999997</v>
      </c>
    </row>
    <row r="23" spans="1:8">
      <c r="A23" s="1">
        <v>19</v>
      </c>
      <c r="B23" s="1" t="s">
        <v>73</v>
      </c>
      <c r="C23" s="1">
        <v>18653126</v>
      </c>
      <c r="D23" s="3">
        <v>2978.36</v>
      </c>
      <c r="E23" s="3">
        <v>1099.4000000000001</v>
      </c>
      <c r="F23" s="13">
        <v>415.77</v>
      </c>
      <c r="G23" s="3"/>
      <c r="H23" s="3">
        <f t="shared" si="0"/>
        <v>4493.5300000000007</v>
      </c>
    </row>
    <row r="24" spans="1:8">
      <c r="A24" s="1">
        <v>20</v>
      </c>
      <c r="B24" s="1" t="s">
        <v>72</v>
      </c>
      <c r="C24" s="1">
        <v>22284647</v>
      </c>
      <c r="D24" s="3">
        <f>15315.04+960</f>
        <v>16275.04</v>
      </c>
      <c r="E24" s="3">
        <v>2388.38</v>
      </c>
      <c r="F24" s="13">
        <v>1143.4100000000001</v>
      </c>
      <c r="G24" s="3"/>
      <c r="H24" s="3">
        <f t="shared" si="0"/>
        <v>19806.830000000002</v>
      </c>
    </row>
    <row r="25" spans="1:8">
      <c r="A25" s="1">
        <v>21</v>
      </c>
      <c r="B25" s="1" t="s">
        <v>71</v>
      </c>
      <c r="C25" s="1">
        <v>34216590</v>
      </c>
      <c r="D25" s="3">
        <f>8685.26+240</f>
        <v>8925.26</v>
      </c>
      <c r="E25" s="3">
        <v>2169.12</v>
      </c>
      <c r="F25" s="13">
        <v>599.16</v>
      </c>
      <c r="G25" s="3"/>
      <c r="H25" s="3">
        <f t="shared" si="0"/>
        <v>11693.54</v>
      </c>
    </row>
    <row r="26" spans="1:8">
      <c r="A26" s="1">
        <v>22</v>
      </c>
      <c r="B26" s="1" t="s">
        <v>70</v>
      </c>
      <c r="C26" s="1">
        <v>1817038</v>
      </c>
      <c r="D26" s="3">
        <f>22787.06+360</f>
        <v>23147.06</v>
      </c>
      <c r="E26" s="3">
        <v>6280.72</v>
      </c>
      <c r="F26" s="13">
        <v>3375.13</v>
      </c>
      <c r="G26" s="3"/>
      <c r="H26" s="3">
        <f t="shared" si="0"/>
        <v>32802.910000000003</v>
      </c>
    </row>
    <row r="27" spans="1:8">
      <c r="A27" s="1">
        <v>23</v>
      </c>
      <c r="B27" s="1" t="s">
        <v>69</v>
      </c>
      <c r="C27" s="1">
        <v>8449480</v>
      </c>
      <c r="D27" s="3">
        <v>1080</v>
      </c>
      <c r="E27" s="3">
        <v>0</v>
      </c>
      <c r="F27" s="3">
        <v>0</v>
      </c>
      <c r="G27" s="3"/>
      <c r="H27" s="3">
        <f t="shared" si="0"/>
        <v>1080</v>
      </c>
    </row>
    <row r="28" spans="1:8">
      <c r="A28" s="1">
        <v>24</v>
      </c>
      <c r="B28" s="1" t="s">
        <v>68</v>
      </c>
      <c r="C28" s="1">
        <v>1801767</v>
      </c>
      <c r="D28" s="3">
        <f>55874.1+3000</f>
        <v>58874.1</v>
      </c>
      <c r="E28" s="3">
        <v>12299.66</v>
      </c>
      <c r="F28" s="13">
        <v>4876.93</v>
      </c>
      <c r="G28" s="3"/>
      <c r="H28" s="3">
        <f t="shared" si="0"/>
        <v>76050.69</v>
      </c>
    </row>
    <row r="29" spans="1:8">
      <c r="A29" s="1">
        <v>25</v>
      </c>
      <c r="B29" s="1" t="s">
        <v>67</v>
      </c>
      <c r="C29" s="1">
        <v>17240539</v>
      </c>
      <c r="D29" s="3">
        <v>720</v>
      </c>
      <c r="E29" s="3">
        <v>240</v>
      </c>
      <c r="F29" s="3">
        <v>0</v>
      </c>
      <c r="G29" s="3"/>
      <c r="H29" s="3">
        <f t="shared" si="0"/>
        <v>960</v>
      </c>
    </row>
    <row r="30" spans="1:8">
      <c r="A30" s="1">
        <v>26</v>
      </c>
      <c r="B30" s="1" t="s">
        <v>66</v>
      </c>
      <c r="C30" s="1">
        <v>10685645</v>
      </c>
      <c r="D30" s="3">
        <f>63765.39+1800</f>
        <v>65565.39</v>
      </c>
      <c r="E30" s="3">
        <v>14499.78</v>
      </c>
      <c r="F30" s="13">
        <v>6518.06</v>
      </c>
      <c r="G30" s="3"/>
      <c r="H30" s="3">
        <f t="shared" si="0"/>
        <v>86583.23</v>
      </c>
    </row>
    <row r="31" spans="1:8">
      <c r="A31" s="1">
        <v>27</v>
      </c>
      <c r="B31" s="1" t="s">
        <v>65</v>
      </c>
      <c r="C31" s="1">
        <v>17658176</v>
      </c>
      <c r="D31" s="3">
        <f>138959.29+3840</f>
        <v>142799.29</v>
      </c>
      <c r="E31" s="3">
        <v>34238.71</v>
      </c>
      <c r="F31" s="13">
        <f>14222.15+120</f>
        <v>14342.15</v>
      </c>
      <c r="G31" s="3"/>
      <c r="H31" s="3">
        <f t="shared" si="0"/>
        <v>191380.15</v>
      </c>
    </row>
    <row r="32" spans="1:8">
      <c r="A32" s="1">
        <v>28</v>
      </c>
      <c r="B32" s="1" t="s">
        <v>64</v>
      </c>
      <c r="C32" s="1">
        <v>1827040</v>
      </c>
      <c r="D32" s="3">
        <f>41228.34+2520+600</f>
        <v>44348.34</v>
      </c>
      <c r="E32" s="3">
        <v>11932.06</v>
      </c>
      <c r="F32" s="13">
        <f>4439.14+807.23+1440</f>
        <v>6686.3700000000008</v>
      </c>
      <c r="G32" s="3"/>
      <c r="H32" s="3">
        <f t="shared" si="0"/>
        <v>62966.77</v>
      </c>
    </row>
    <row r="33" spans="1:8">
      <c r="A33" s="1">
        <v>29</v>
      </c>
      <c r="B33" s="1" t="s">
        <v>63</v>
      </c>
      <c r="C33" s="1">
        <v>38018684</v>
      </c>
      <c r="D33" s="3">
        <v>120</v>
      </c>
      <c r="E33" s="3">
        <v>0</v>
      </c>
      <c r="F33" s="3">
        <v>0</v>
      </c>
      <c r="G33" s="3"/>
      <c r="H33" s="3">
        <f t="shared" si="0"/>
        <v>120</v>
      </c>
    </row>
    <row r="34" spans="1:8">
      <c r="A34" s="1">
        <v>30</v>
      </c>
      <c r="B34" s="1" t="s">
        <v>62</v>
      </c>
      <c r="C34" s="1">
        <v>14734147</v>
      </c>
      <c r="D34" s="3">
        <v>4331.8100000000004</v>
      </c>
      <c r="E34" s="3">
        <v>527.07000000000005</v>
      </c>
      <c r="F34" s="13">
        <v>428.04</v>
      </c>
      <c r="G34" s="3"/>
      <c r="H34" s="3">
        <f t="shared" si="0"/>
        <v>5286.92</v>
      </c>
    </row>
    <row r="35" spans="1:8">
      <c r="A35" s="1">
        <v>31</v>
      </c>
      <c r="B35" s="1" t="s">
        <v>61</v>
      </c>
      <c r="C35" s="1">
        <v>1854133</v>
      </c>
      <c r="D35" s="3">
        <v>480</v>
      </c>
      <c r="E35" s="3">
        <v>120</v>
      </c>
      <c r="F35" s="13">
        <v>73.38</v>
      </c>
      <c r="G35" s="3"/>
      <c r="H35" s="3">
        <f t="shared" si="0"/>
        <v>673.38</v>
      </c>
    </row>
    <row r="36" spans="1:8">
      <c r="A36" s="1">
        <v>32</v>
      </c>
      <c r="B36" s="1" t="s">
        <v>60</v>
      </c>
      <c r="C36" s="1">
        <v>14576802</v>
      </c>
      <c r="D36" s="3">
        <v>1036.73</v>
      </c>
      <c r="E36" s="3">
        <v>252.71</v>
      </c>
      <c r="F36" s="13">
        <v>177.33</v>
      </c>
      <c r="G36" s="3"/>
      <c r="H36" s="3">
        <f t="shared" si="0"/>
        <v>1466.77</v>
      </c>
    </row>
    <row r="37" spans="1:8">
      <c r="A37" s="1">
        <v>33</v>
      </c>
      <c r="B37" s="1" t="s">
        <v>59</v>
      </c>
      <c r="C37" s="1">
        <v>16774059</v>
      </c>
      <c r="D37" s="3">
        <f>1778.36+1440</f>
        <v>3218.3599999999997</v>
      </c>
      <c r="E37" s="3">
        <v>200.52</v>
      </c>
      <c r="F37" s="13">
        <f>134.5+480</f>
        <v>614.5</v>
      </c>
      <c r="G37" s="3"/>
      <c r="H37" s="3">
        <f t="shared" si="0"/>
        <v>4033.3799999999997</v>
      </c>
    </row>
    <row r="38" spans="1:8">
      <c r="A38" s="1">
        <v>34</v>
      </c>
      <c r="B38" s="1" t="s">
        <v>58</v>
      </c>
      <c r="C38" s="1">
        <v>18987797</v>
      </c>
      <c r="D38" s="3">
        <v>244.8</v>
      </c>
      <c r="E38" s="3">
        <v>0</v>
      </c>
      <c r="F38" s="13">
        <v>73.38</v>
      </c>
      <c r="G38" s="3"/>
      <c r="H38" s="3">
        <f t="shared" si="0"/>
        <v>318.18</v>
      </c>
    </row>
    <row r="39" spans="1:8">
      <c r="A39" s="1">
        <v>35</v>
      </c>
      <c r="B39" s="1" t="s">
        <v>57</v>
      </c>
      <c r="C39" s="1">
        <v>30068520</v>
      </c>
      <c r="D39" s="3">
        <v>7521.45</v>
      </c>
      <c r="E39" s="3">
        <v>2089.2399999999998</v>
      </c>
      <c r="F39" s="13">
        <v>984.38</v>
      </c>
      <c r="G39" s="3"/>
      <c r="H39" s="3">
        <f t="shared" si="0"/>
        <v>10595.069999999998</v>
      </c>
    </row>
    <row r="40" spans="1:8">
      <c r="A40" s="1">
        <v>36</v>
      </c>
      <c r="B40" s="1" t="s">
        <v>56</v>
      </c>
      <c r="C40" s="1">
        <v>17275995</v>
      </c>
      <c r="D40" s="3">
        <v>2040</v>
      </c>
      <c r="E40" s="3">
        <v>449.44</v>
      </c>
      <c r="F40" s="13">
        <v>30.56</v>
      </c>
      <c r="G40" s="3"/>
      <c r="H40" s="3">
        <f t="shared" si="0"/>
        <v>2520</v>
      </c>
    </row>
    <row r="41" spans="1:8">
      <c r="A41" s="1">
        <v>37</v>
      </c>
      <c r="B41" s="1" t="s">
        <v>55</v>
      </c>
      <c r="C41" s="1">
        <v>26561228</v>
      </c>
      <c r="D41" s="3">
        <f>38919.04+1440</f>
        <v>40359.040000000001</v>
      </c>
      <c r="E41" s="3">
        <v>3772.47</v>
      </c>
      <c r="F41" s="13">
        <v>393.1</v>
      </c>
      <c r="G41" s="3"/>
      <c r="H41" s="3">
        <f t="shared" si="0"/>
        <v>44524.61</v>
      </c>
    </row>
    <row r="42" spans="1:8">
      <c r="A42" s="1">
        <v>38</v>
      </c>
      <c r="B42" s="1" t="s">
        <v>54</v>
      </c>
      <c r="C42" s="1">
        <v>14169353</v>
      </c>
      <c r="D42" s="3">
        <f>453010.3+23292</f>
        <v>476302.3</v>
      </c>
      <c r="E42" s="3">
        <v>92028.69</v>
      </c>
      <c r="F42" s="13">
        <f>38444.89+2400</f>
        <v>40844.89</v>
      </c>
      <c r="G42" s="3"/>
      <c r="H42" s="3">
        <f t="shared" si="0"/>
        <v>609175.88</v>
      </c>
    </row>
    <row r="43" spans="1:8">
      <c r="A43" s="1">
        <v>39</v>
      </c>
      <c r="B43" s="1" t="s">
        <v>53</v>
      </c>
      <c r="C43" s="1">
        <v>4119099</v>
      </c>
      <c r="D43" s="3">
        <f>14607.7+2400</f>
        <v>17007.7</v>
      </c>
      <c r="E43" s="3">
        <v>5031.08</v>
      </c>
      <c r="F43" s="13">
        <v>1146.8499999999999</v>
      </c>
      <c r="G43" s="3"/>
      <c r="H43" s="3">
        <f t="shared" si="0"/>
        <v>23185.629999999997</v>
      </c>
    </row>
    <row r="44" spans="1:8">
      <c r="A44" s="1">
        <v>40</v>
      </c>
      <c r="B44" s="1" t="s">
        <v>52</v>
      </c>
      <c r="C44" s="1">
        <v>37686090</v>
      </c>
      <c r="D44" s="3">
        <v>240</v>
      </c>
      <c r="E44" s="3">
        <v>0</v>
      </c>
      <c r="F44" s="3">
        <v>0</v>
      </c>
      <c r="G44" s="3"/>
      <c r="H44" s="3">
        <f t="shared" si="0"/>
        <v>240</v>
      </c>
    </row>
    <row r="45" spans="1:8">
      <c r="A45" s="1">
        <v>41</v>
      </c>
      <c r="B45" s="1" t="s">
        <v>51</v>
      </c>
      <c r="C45" s="1">
        <v>9640550</v>
      </c>
      <c r="D45" s="3">
        <f>2870.18+1080</f>
        <v>3950.18</v>
      </c>
      <c r="E45" s="3">
        <v>548.70000000000005</v>
      </c>
      <c r="F45" s="13">
        <v>501.43</v>
      </c>
      <c r="G45" s="3"/>
      <c r="H45" s="3">
        <f t="shared" si="0"/>
        <v>5000.3100000000004</v>
      </c>
    </row>
    <row r="46" spans="1:8">
      <c r="A46" s="1">
        <v>42</v>
      </c>
      <c r="B46" s="1" t="s">
        <v>50</v>
      </c>
      <c r="C46" s="1">
        <v>1703955</v>
      </c>
      <c r="D46" s="3">
        <f>41667.6+3480</f>
        <v>45147.6</v>
      </c>
      <c r="E46" s="3">
        <v>9973.2999999999993</v>
      </c>
      <c r="F46" s="13">
        <f>3534.17+480</f>
        <v>4014.17</v>
      </c>
      <c r="G46" s="3"/>
      <c r="H46" s="3">
        <f t="shared" si="0"/>
        <v>59135.069999999992</v>
      </c>
    </row>
    <row r="47" spans="1:8">
      <c r="A47" s="1">
        <v>43</v>
      </c>
      <c r="B47" s="1" t="s">
        <v>49</v>
      </c>
      <c r="C47" s="1">
        <v>32305011</v>
      </c>
      <c r="D47" s="3">
        <v>120</v>
      </c>
      <c r="E47" s="3">
        <v>0</v>
      </c>
      <c r="F47" s="3">
        <v>0</v>
      </c>
      <c r="G47" s="3"/>
      <c r="H47" s="3">
        <f t="shared" si="0"/>
        <v>120</v>
      </c>
    </row>
    <row r="48" spans="1:8">
      <c r="A48" s="1">
        <v>44</v>
      </c>
      <c r="B48" s="1" t="s">
        <v>48</v>
      </c>
      <c r="C48" s="1">
        <v>32003447</v>
      </c>
      <c r="D48" s="3">
        <v>3578.36</v>
      </c>
      <c r="E48" s="3">
        <v>379.39</v>
      </c>
      <c r="F48" s="13">
        <v>415.79</v>
      </c>
      <c r="G48" s="3"/>
      <c r="H48" s="3">
        <f t="shared" ref="H48:H89" si="1">SUM(D48:G48)</f>
        <v>4373.54</v>
      </c>
    </row>
    <row r="49" spans="1:8">
      <c r="A49" s="1">
        <v>45</v>
      </c>
      <c r="B49" s="1" t="s">
        <v>47</v>
      </c>
      <c r="C49" s="1">
        <v>17934239</v>
      </c>
      <c r="D49" s="3">
        <v>3513.45</v>
      </c>
      <c r="E49" s="3">
        <v>924.3</v>
      </c>
      <c r="F49" s="13">
        <v>489.17</v>
      </c>
      <c r="G49" s="3"/>
      <c r="H49" s="3">
        <f t="shared" si="1"/>
        <v>4926.92</v>
      </c>
    </row>
    <row r="50" spans="1:8">
      <c r="A50" s="1">
        <v>46</v>
      </c>
      <c r="B50" s="1" t="s">
        <v>46</v>
      </c>
      <c r="C50" s="1">
        <v>30681729</v>
      </c>
      <c r="D50" s="3">
        <f>4719.36+480</f>
        <v>5199.3599999999997</v>
      </c>
      <c r="E50" s="3">
        <v>1606.71</v>
      </c>
      <c r="F50" s="13">
        <f>287.31+480</f>
        <v>767.31</v>
      </c>
      <c r="G50" s="3"/>
      <c r="H50" s="3">
        <f t="shared" si="1"/>
        <v>7573.3799999999992</v>
      </c>
    </row>
    <row r="51" spans="1:8">
      <c r="A51" s="1">
        <v>47</v>
      </c>
      <c r="B51" s="1" t="s">
        <v>45</v>
      </c>
      <c r="C51" s="1">
        <v>1817046</v>
      </c>
      <c r="D51" s="3">
        <f>6851.81+480</f>
        <v>7331.81</v>
      </c>
      <c r="E51" s="3">
        <v>1305.94</v>
      </c>
      <c r="F51" s="13">
        <f>489.17+480</f>
        <v>969.17000000000007</v>
      </c>
      <c r="G51" s="3"/>
      <c r="H51" s="3">
        <f t="shared" si="1"/>
        <v>9606.92</v>
      </c>
    </row>
    <row r="52" spans="1:8">
      <c r="A52" s="1">
        <v>48</v>
      </c>
      <c r="B52" s="1" t="s">
        <v>44</v>
      </c>
      <c r="C52" s="1">
        <v>10730215</v>
      </c>
      <c r="D52" s="3">
        <v>27910.880000000001</v>
      </c>
      <c r="E52" s="3">
        <v>6993.39</v>
      </c>
      <c r="F52" s="13">
        <v>2983.88</v>
      </c>
      <c r="G52" s="3"/>
      <c r="H52" s="3">
        <f t="shared" si="1"/>
        <v>37888.15</v>
      </c>
    </row>
    <row r="53" spans="1:8">
      <c r="A53" s="1">
        <v>49</v>
      </c>
      <c r="B53" s="1" t="s">
        <v>43</v>
      </c>
      <c r="C53" s="1">
        <v>9925965</v>
      </c>
      <c r="D53" s="3">
        <v>2432.77</v>
      </c>
      <c r="E53" s="3">
        <v>363.79</v>
      </c>
      <c r="F53" s="13">
        <v>61.12</v>
      </c>
      <c r="G53" s="3"/>
      <c r="H53" s="3">
        <f t="shared" si="1"/>
        <v>2857.68</v>
      </c>
    </row>
    <row r="54" spans="1:8">
      <c r="A54" s="1">
        <v>50</v>
      </c>
      <c r="B54" s="1" t="s">
        <v>42</v>
      </c>
      <c r="C54" s="1">
        <v>1816857</v>
      </c>
      <c r="D54" s="3">
        <f>188380.64+360</f>
        <v>188740.64</v>
      </c>
      <c r="E54" s="3">
        <v>40217.800000000003</v>
      </c>
      <c r="F54" s="13">
        <f>14998.55+480</f>
        <v>15478.55</v>
      </c>
      <c r="G54" s="3"/>
      <c r="H54" s="3">
        <f t="shared" si="1"/>
        <v>244436.99</v>
      </c>
    </row>
    <row r="55" spans="1:8">
      <c r="A55" s="1">
        <v>51</v>
      </c>
      <c r="B55" s="1" t="s">
        <v>41</v>
      </c>
      <c r="C55" s="1">
        <v>35315710</v>
      </c>
      <c r="D55" s="3">
        <f>4337.72+120</f>
        <v>4457.72</v>
      </c>
      <c r="E55" s="3">
        <v>671.72</v>
      </c>
      <c r="F55" s="13">
        <v>470.86</v>
      </c>
      <c r="G55" s="3"/>
      <c r="H55" s="3">
        <f t="shared" si="1"/>
        <v>5600.3</v>
      </c>
    </row>
    <row r="56" spans="1:8">
      <c r="A56" s="1">
        <v>52</v>
      </c>
      <c r="B56" s="1" t="s">
        <v>40</v>
      </c>
      <c r="C56" s="1">
        <v>18505766</v>
      </c>
      <c r="D56" s="3">
        <v>2836.73</v>
      </c>
      <c r="E56" s="3">
        <v>641.02</v>
      </c>
      <c r="F56" s="13">
        <v>269.02</v>
      </c>
      <c r="G56" s="3"/>
      <c r="H56" s="3">
        <f t="shared" si="1"/>
        <v>3746.77</v>
      </c>
    </row>
    <row r="57" spans="1:8">
      <c r="A57" s="1">
        <v>53</v>
      </c>
      <c r="B57" s="1" t="s">
        <v>39</v>
      </c>
      <c r="C57" s="1">
        <v>22593359</v>
      </c>
      <c r="D57" s="3">
        <v>4473.45</v>
      </c>
      <c r="E57" s="3">
        <v>1373.74</v>
      </c>
      <c r="F57" s="13">
        <v>299.58</v>
      </c>
      <c r="G57" s="3"/>
      <c r="H57" s="3">
        <f t="shared" si="1"/>
        <v>6146.7699999999995</v>
      </c>
    </row>
    <row r="58" spans="1:8">
      <c r="A58" s="1">
        <v>54</v>
      </c>
      <c r="B58" s="1" t="s">
        <v>38</v>
      </c>
      <c r="C58" s="1">
        <v>16240875</v>
      </c>
      <c r="D58" s="3">
        <v>2596.73</v>
      </c>
      <c r="E58" s="3">
        <v>462.15</v>
      </c>
      <c r="F58" s="13">
        <v>281.27</v>
      </c>
      <c r="G58" s="3"/>
      <c r="H58" s="3">
        <f t="shared" si="1"/>
        <v>3340.15</v>
      </c>
    </row>
    <row r="59" spans="1:8">
      <c r="A59" s="1">
        <v>55</v>
      </c>
      <c r="B59" s="1" t="s">
        <v>37</v>
      </c>
      <c r="C59" s="1">
        <v>28015893</v>
      </c>
      <c r="D59" s="3">
        <v>0</v>
      </c>
      <c r="E59" s="3">
        <v>178.88</v>
      </c>
      <c r="F59" s="13">
        <v>134.5</v>
      </c>
      <c r="G59" s="3"/>
      <c r="H59" s="3">
        <f t="shared" si="1"/>
        <v>313.38</v>
      </c>
    </row>
    <row r="60" spans="1:8">
      <c r="A60" s="1">
        <v>56</v>
      </c>
      <c r="B60" s="1" t="s">
        <v>36</v>
      </c>
      <c r="C60" s="1">
        <v>32334211</v>
      </c>
      <c r="D60" s="3">
        <f>11144.06+360</f>
        <v>11504.06</v>
      </c>
      <c r="E60" s="3">
        <v>3004.63</v>
      </c>
      <c r="F60" s="13">
        <f>120+1137.17</f>
        <v>1257.17</v>
      </c>
      <c r="G60" s="3"/>
      <c r="H60" s="3">
        <f t="shared" si="1"/>
        <v>15765.859999999999</v>
      </c>
    </row>
    <row r="61" spans="1:8">
      <c r="A61" s="1">
        <v>57</v>
      </c>
      <c r="B61" s="1" t="s">
        <v>35</v>
      </c>
      <c r="C61" s="1">
        <v>3285140</v>
      </c>
      <c r="D61" s="3">
        <v>1538.36</v>
      </c>
      <c r="E61" s="3">
        <v>379.39</v>
      </c>
      <c r="F61" s="13">
        <v>195.63</v>
      </c>
      <c r="G61" s="3"/>
      <c r="H61" s="3">
        <f t="shared" si="1"/>
        <v>2113.38</v>
      </c>
    </row>
    <row r="62" spans="1:8">
      <c r="A62" s="1">
        <v>58</v>
      </c>
      <c r="B62" s="1" t="s">
        <v>34</v>
      </c>
      <c r="C62" s="1">
        <v>278757591</v>
      </c>
      <c r="D62" s="3">
        <v>240</v>
      </c>
      <c r="E62" s="3">
        <v>0</v>
      </c>
      <c r="F62" s="3">
        <v>0</v>
      </c>
      <c r="G62" s="3"/>
      <c r="H62" s="3">
        <f t="shared" si="1"/>
        <v>240</v>
      </c>
    </row>
    <row r="63" spans="1:8">
      <c r="A63" s="1">
        <v>59</v>
      </c>
      <c r="B63" s="1" t="s">
        <v>33</v>
      </c>
      <c r="C63" s="1">
        <v>4250360</v>
      </c>
      <c r="D63" s="3">
        <f>6300.99+720</f>
        <v>7020.99</v>
      </c>
      <c r="E63" s="3">
        <v>1015.64</v>
      </c>
      <c r="F63" s="13">
        <v>623.67999999999995</v>
      </c>
      <c r="G63" s="3"/>
      <c r="H63" s="3">
        <f t="shared" si="1"/>
        <v>8660.31</v>
      </c>
    </row>
    <row r="64" spans="1:8">
      <c r="A64" s="1">
        <v>60</v>
      </c>
      <c r="B64" s="1" t="s">
        <v>32</v>
      </c>
      <c r="C64" s="1">
        <v>32245084</v>
      </c>
      <c r="D64" s="3">
        <f>70055.55+480</f>
        <v>70535.55</v>
      </c>
      <c r="E64" s="3">
        <v>17189.849999999999</v>
      </c>
      <c r="F64" s="13">
        <v>6705.17</v>
      </c>
      <c r="G64" s="3"/>
      <c r="H64" s="3">
        <f t="shared" si="1"/>
        <v>94430.569999999992</v>
      </c>
    </row>
    <row r="65" spans="1:8">
      <c r="A65" s="1">
        <v>61</v>
      </c>
      <c r="B65" s="1" t="s">
        <v>31</v>
      </c>
      <c r="C65" s="1">
        <v>1817259</v>
      </c>
      <c r="D65" s="3">
        <v>360</v>
      </c>
      <c r="E65" s="3">
        <v>89.44</v>
      </c>
      <c r="F65" s="13">
        <v>103.94</v>
      </c>
      <c r="G65" s="3"/>
      <c r="H65" s="3">
        <f t="shared" si="1"/>
        <v>553.38</v>
      </c>
    </row>
    <row r="66" spans="1:8">
      <c r="A66" s="1">
        <v>62</v>
      </c>
      <c r="B66" s="1" t="s">
        <v>30</v>
      </c>
      <c r="C66" s="1">
        <v>1808005</v>
      </c>
      <c r="D66" s="3">
        <f>72895.21+960</f>
        <v>73855.210000000006</v>
      </c>
      <c r="E66" s="3">
        <v>15683.22</v>
      </c>
      <c r="F66" s="13">
        <v>7002.21</v>
      </c>
      <c r="G66" s="3"/>
      <c r="H66" s="3">
        <f t="shared" si="1"/>
        <v>96540.640000000014</v>
      </c>
    </row>
    <row r="67" spans="1:8">
      <c r="A67" s="1">
        <v>63</v>
      </c>
      <c r="B67" s="1" t="s">
        <v>29</v>
      </c>
      <c r="C67" s="1">
        <v>1818319</v>
      </c>
      <c r="D67" s="3">
        <v>2695.09</v>
      </c>
      <c r="E67" s="3">
        <v>363.79</v>
      </c>
      <c r="F67" s="13">
        <v>281.27</v>
      </c>
      <c r="G67" s="3"/>
      <c r="H67" s="3">
        <f t="shared" si="1"/>
        <v>3340.15</v>
      </c>
    </row>
    <row r="68" spans="1:8">
      <c r="A68" s="1">
        <v>64</v>
      </c>
      <c r="B68" s="1" t="s">
        <v>28</v>
      </c>
      <c r="C68" s="1">
        <v>2802337</v>
      </c>
      <c r="D68" s="3">
        <v>2602.8000000000002</v>
      </c>
      <c r="E68" s="3">
        <v>778.88</v>
      </c>
      <c r="F68" s="13">
        <v>61.12</v>
      </c>
      <c r="G68" s="3"/>
      <c r="H68" s="3">
        <f t="shared" si="1"/>
        <v>3442.8</v>
      </c>
    </row>
    <row r="69" spans="1:8">
      <c r="A69" s="1">
        <v>65</v>
      </c>
      <c r="B69" s="1" t="s">
        <v>27</v>
      </c>
      <c r="C69" s="1">
        <v>33794420</v>
      </c>
      <c r="D69" s="3">
        <v>458.36</v>
      </c>
      <c r="E69" s="3">
        <v>21.64</v>
      </c>
      <c r="F69" s="13">
        <v>73.38</v>
      </c>
      <c r="G69" s="3"/>
      <c r="H69" s="3">
        <f t="shared" si="1"/>
        <v>553.38</v>
      </c>
    </row>
    <row r="70" spans="1:8">
      <c r="A70" s="1">
        <v>66</v>
      </c>
      <c r="B70" s="1" t="s">
        <v>26</v>
      </c>
      <c r="C70" s="1">
        <v>24023630</v>
      </c>
      <c r="D70" s="3">
        <v>10888.54</v>
      </c>
      <c r="E70" s="3">
        <v>3203.6</v>
      </c>
      <c r="F70" s="13">
        <v>868.17</v>
      </c>
      <c r="G70" s="3"/>
      <c r="H70" s="3">
        <f t="shared" si="1"/>
        <v>14960.310000000001</v>
      </c>
    </row>
    <row r="71" spans="1:8">
      <c r="A71" s="1">
        <v>67</v>
      </c>
      <c r="B71" s="1" t="s">
        <v>25</v>
      </c>
      <c r="C71" s="1">
        <v>11350443</v>
      </c>
      <c r="D71" s="3">
        <f>6160.39+480</f>
        <v>6640.39</v>
      </c>
      <c r="E71" s="3">
        <v>984.08</v>
      </c>
      <c r="F71" s="13">
        <v>1021.16</v>
      </c>
      <c r="G71" s="3"/>
      <c r="H71" s="3">
        <f t="shared" si="1"/>
        <v>8645.630000000001</v>
      </c>
    </row>
    <row r="72" spans="1:8">
      <c r="A72" s="1">
        <v>68</v>
      </c>
      <c r="B72" s="1" t="s">
        <v>24</v>
      </c>
      <c r="C72" s="1">
        <v>14537781</v>
      </c>
      <c r="D72" s="3">
        <f>7694.29+240</f>
        <v>7934.29</v>
      </c>
      <c r="E72" s="3">
        <v>1770.98</v>
      </c>
      <c r="F72" s="13">
        <v>580.85</v>
      </c>
      <c r="G72" s="3"/>
      <c r="H72" s="3">
        <f t="shared" si="1"/>
        <v>10286.120000000001</v>
      </c>
    </row>
    <row r="73" spans="1:8">
      <c r="A73" s="1">
        <v>69</v>
      </c>
      <c r="B73" s="1" t="s">
        <v>23</v>
      </c>
      <c r="C73" s="1">
        <v>2505000</v>
      </c>
      <c r="D73" s="3">
        <f>7408.54+240</f>
        <v>7648.54</v>
      </c>
      <c r="E73" s="3">
        <v>1469.21</v>
      </c>
      <c r="F73" s="13">
        <v>562.55999999999995</v>
      </c>
      <c r="G73" s="3"/>
      <c r="H73" s="3">
        <f t="shared" si="1"/>
        <v>9680.31</v>
      </c>
    </row>
    <row r="74" spans="1:8">
      <c r="A74" s="1">
        <v>70</v>
      </c>
      <c r="B74" s="1" t="s">
        <v>22</v>
      </c>
      <c r="C74" s="1">
        <v>1845631</v>
      </c>
      <c r="D74" s="3">
        <v>14824.47</v>
      </c>
      <c r="E74" s="3">
        <v>3223.1</v>
      </c>
      <c r="F74" s="13">
        <v>1124.92</v>
      </c>
      <c r="G74" s="3"/>
      <c r="H74" s="3">
        <f t="shared" si="1"/>
        <v>19172.489999999998</v>
      </c>
    </row>
    <row r="75" spans="1:8">
      <c r="A75" s="1">
        <v>71</v>
      </c>
      <c r="B75" s="1" t="s">
        <v>21</v>
      </c>
      <c r="C75" s="1">
        <v>28435056</v>
      </c>
      <c r="D75" s="3">
        <v>1688.31</v>
      </c>
      <c r="E75" s="3">
        <v>861.28</v>
      </c>
      <c r="F75" s="13">
        <v>226.19</v>
      </c>
      <c r="G75" s="3"/>
      <c r="H75" s="3">
        <f t="shared" si="1"/>
        <v>2775.78</v>
      </c>
    </row>
    <row r="76" spans="1:8">
      <c r="A76" s="1">
        <v>72</v>
      </c>
      <c r="B76" s="1" t="s">
        <v>20</v>
      </c>
      <c r="C76" s="1">
        <v>3596251</v>
      </c>
      <c r="D76" s="3">
        <f>411305.72+14040</f>
        <v>425345.72</v>
      </c>
      <c r="E76" s="3">
        <v>98191.25</v>
      </c>
      <c r="F76" s="13">
        <f>1440+33750.21</f>
        <v>35190.21</v>
      </c>
      <c r="G76" s="3"/>
      <c r="H76" s="3">
        <f t="shared" si="1"/>
        <v>558727.17999999993</v>
      </c>
    </row>
    <row r="77" spans="1:8">
      <c r="A77" s="1">
        <v>73</v>
      </c>
      <c r="B77" s="1" t="s">
        <v>19</v>
      </c>
      <c r="C77" s="1">
        <v>18826413</v>
      </c>
      <c r="D77" s="3">
        <v>316.73</v>
      </c>
      <c r="E77" s="3">
        <v>43.27</v>
      </c>
      <c r="F77" s="13">
        <v>73.38</v>
      </c>
      <c r="G77" s="3"/>
      <c r="H77" s="3">
        <f t="shared" si="1"/>
        <v>433.38</v>
      </c>
    </row>
    <row r="78" spans="1:8">
      <c r="A78" s="1">
        <v>74</v>
      </c>
      <c r="B78" s="1" t="s">
        <v>18</v>
      </c>
      <c r="C78" s="1">
        <v>36311172</v>
      </c>
      <c r="D78" s="3">
        <v>1298.3599999999999</v>
      </c>
      <c r="E78" s="3">
        <v>680.52</v>
      </c>
      <c r="F78" s="13">
        <v>61.12</v>
      </c>
      <c r="G78" s="3"/>
      <c r="H78" s="3">
        <f t="shared" si="1"/>
        <v>2039.9999999999998</v>
      </c>
    </row>
    <row r="79" spans="1:8">
      <c r="A79" s="1">
        <v>75</v>
      </c>
      <c r="B79" s="1" t="s">
        <v>110</v>
      </c>
      <c r="C79" s="1">
        <v>35123910</v>
      </c>
      <c r="D79" s="3">
        <v>0</v>
      </c>
      <c r="E79" s="3">
        <v>120</v>
      </c>
      <c r="F79" s="3">
        <v>0</v>
      </c>
      <c r="G79" s="3"/>
      <c r="H79" s="3">
        <f t="shared" si="1"/>
        <v>120</v>
      </c>
    </row>
    <row r="80" spans="1:8">
      <c r="A80" s="1">
        <v>76</v>
      </c>
      <c r="B80" s="1" t="s">
        <v>17</v>
      </c>
      <c r="C80" s="1">
        <v>6687486</v>
      </c>
      <c r="D80" s="3">
        <v>16540.349999999999</v>
      </c>
      <c r="E80" s="3">
        <v>4459.6499999999996</v>
      </c>
      <c r="F80" s="3">
        <v>0</v>
      </c>
      <c r="G80" s="3"/>
      <c r="H80" s="3">
        <f t="shared" si="1"/>
        <v>21000</v>
      </c>
    </row>
    <row r="81" spans="1:10">
      <c r="A81" s="1">
        <v>77</v>
      </c>
      <c r="B81" s="1" t="s">
        <v>16</v>
      </c>
      <c r="C81" s="1">
        <v>2800620</v>
      </c>
      <c r="D81" s="3">
        <v>14560.36</v>
      </c>
      <c r="E81" s="3">
        <v>2834.01</v>
      </c>
      <c r="F81" s="13">
        <v>966.09</v>
      </c>
      <c r="G81" s="3"/>
      <c r="H81" s="3">
        <f t="shared" si="1"/>
        <v>18360.460000000003</v>
      </c>
    </row>
    <row r="82" spans="1:10">
      <c r="A82" s="1">
        <v>78</v>
      </c>
      <c r="B82" s="1" t="s">
        <v>15</v>
      </c>
      <c r="C82" s="1">
        <v>32561591</v>
      </c>
      <c r="D82" s="3">
        <v>3491.81</v>
      </c>
      <c r="E82" s="3">
        <v>945.94</v>
      </c>
      <c r="F82" s="13">
        <v>269.02</v>
      </c>
      <c r="G82" s="3"/>
      <c r="H82" s="3">
        <f t="shared" si="1"/>
        <v>4706.7700000000004</v>
      </c>
    </row>
    <row r="83" spans="1:10">
      <c r="A83" s="1">
        <v>79</v>
      </c>
      <c r="B83" s="1" t="s">
        <v>14</v>
      </c>
      <c r="C83" s="1">
        <v>32377182</v>
      </c>
      <c r="D83" s="3">
        <v>4190.18</v>
      </c>
      <c r="E83" s="3">
        <v>638.13</v>
      </c>
      <c r="F83" s="13">
        <v>91.69</v>
      </c>
      <c r="G83" s="3"/>
      <c r="H83" s="3">
        <f t="shared" si="1"/>
        <v>4920</v>
      </c>
    </row>
    <row r="84" spans="1:10">
      <c r="A84" s="1">
        <v>80</v>
      </c>
      <c r="B84" s="1" t="s">
        <v>13</v>
      </c>
      <c r="C84" s="1">
        <v>1817348</v>
      </c>
      <c r="D84" s="3">
        <f>1538.36+360</f>
        <v>1898.36</v>
      </c>
      <c r="E84" s="3">
        <v>800.52</v>
      </c>
      <c r="F84" s="13">
        <f>120+61.12</f>
        <v>181.12</v>
      </c>
      <c r="G84" s="3"/>
      <c r="H84" s="3">
        <f t="shared" si="1"/>
        <v>2880</v>
      </c>
    </row>
    <row r="85" spans="1:10">
      <c r="A85" s="1">
        <v>81</v>
      </c>
      <c r="B85" s="1" t="s">
        <v>12</v>
      </c>
      <c r="C85" s="1">
        <v>10662447</v>
      </c>
      <c r="D85" s="3">
        <v>3055.09</v>
      </c>
      <c r="E85" s="3">
        <v>1022.66</v>
      </c>
      <c r="F85" s="13">
        <v>562.55999999999995</v>
      </c>
      <c r="G85" s="3"/>
      <c r="H85" s="3">
        <f t="shared" si="1"/>
        <v>4640.3099999999995</v>
      </c>
    </row>
    <row r="86" spans="1:10">
      <c r="A86" s="1">
        <v>82</v>
      </c>
      <c r="B86" s="1" t="s">
        <v>11</v>
      </c>
      <c r="C86" s="1">
        <v>22389180</v>
      </c>
      <c r="D86" s="3">
        <v>1440</v>
      </c>
      <c r="E86" s="3">
        <v>329.44</v>
      </c>
      <c r="F86" s="13">
        <v>30.56</v>
      </c>
      <c r="G86" s="3"/>
      <c r="H86" s="3">
        <f t="shared" si="1"/>
        <v>1800</v>
      </c>
    </row>
    <row r="87" spans="1:10">
      <c r="A87" s="1">
        <v>83</v>
      </c>
      <c r="B87" s="1" t="s">
        <v>10</v>
      </c>
      <c r="C87" s="1">
        <v>1853162</v>
      </c>
      <c r="D87" s="3">
        <v>1036.73</v>
      </c>
      <c r="E87" s="3">
        <v>401.02</v>
      </c>
      <c r="F87" s="13">
        <v>269.02</v>
      </c>
      <c r="G87" s="3"/>
      <c r="H87" s="3">
        <f t="shared" si="1"/>
        <v>1706.77</v>
      </c>
    </row>
    <row r="88" spans="1:10">
      <c r="A88" s="1">
        <v>84</v>
      </c>
      <c r="B88" s="1" t="s">
        <v>9</v>
      </c>
      <c r="C88" s="1">
        <v>10110477</v>
      </c>
      <c r="D88" s="3">
        <f>206255.76+7800</f>
        <v>214055.76</v>
      </c>
      <c r="E88" s="3">
        <v>49612.480000000003</v>
      </c>
      <c r="F88" s="13">
        <f>840+20525.71</f>
        <v>21365.71</v>
      </c>
      <c r="G88" s="3"/>
      <c r="H88" s="3">
        <f t="shared" si="1"/>
        <v>285033.95</v>
      </c>
    </row>
    <row r="89" spans="1:10">
      <c r="A89" s="1">
        <v>85</v>
      </c>
      <c r="B89" s="1" t="s">
        <v>8</v>
      </c>
      <c r="C89" s="1">
        <v>30789144</v>
      </c>
      <c r="D89" s="3">
        <v>1200</v>
      </c>
      <c r="E89" s="3">
        <v>388.31</v>
      </c>
      <c r="F89" s="13">
        <v>165.07</v>
      </c>
      <c r="G89" s="3"/>
      <c r="H89" s="3">
        <f t="shared" si="1"/>
        <v>1753.3799999999999</v>
      </c>
    </row>
    <row r="93" spans="1:10">
      <c r="B93" t="s">
        <v>99</v>
      </c>
    </row>
    <row r="96" spans="1:10" s="6" customFormat="1" ht="30">
      <c r="A96" s="4" t="s">
        <v>0</v>
      </c>
      <c r="B96" s="4" t="s">
        <v>1</v>
      </c>
      <c r="C96" s="4" t="s">
        <v>2</v>
      </c>
      <c r="D96" s="7" t="s">
        <v>3</v>
      </c>
      <c r="E96" s="5" t="s">
        <v>4</v>
      </c>
      <c r="F96" s="5" t="s">
        <v>5</v>
      </c>
      <c r="G96" s="5" t="s">
        <v>6</v>
      </c>
      <c r="H96" s="7" t="s">
        <v>7</v>
      </c>
      <c r="J96" s="10"/>
    </row>
    <row r="97" spans="1:10">
      <c r="A97" s="1">
        <v>1</v>
      </c>
      <c r="B97" s="1" t="s">
        <v>98</v>
      </c>
      <c r="C97" s="1">
        <v>4663448</v>
      </c>
      <c r="D97" s="3">
        <v>59608.480000000003</v>
      </c>
      <c r="E97" s="3">
        <v>15761.52</v>
      </c>
      <c r="F97" s="3">
        <v>3590</v>
      </c>
      <c r="G97" s="3"/>
      <c r="H97" s="3">
        <f>SUM(D97:G97)</f>
        <v>78960</v>
      </c>
      <c r="J97" s="12"/>
    </row>
    <row r="101" spans="1:10">
      <c r="B101" t="s">
        <v>100</v>
      </c>
    </row>
    <row r="105" spans="1:10" s="9" customFormat="1" ht="30">
      <c r="A105" s="8" t="s">
        <v>0</v>
      </c>
      <c r="B105" s="8" t="s">
        <v>1</v>
      </c>
      <c r="C105" s="8" t="s">
        <v>2</v>
      </c>
      <c r="D105" s="7" t="s">
        <v>3</v>
      </c>
      <c r="E105" s="7" t="s">
        <v>4</v>
      </c>
      <c r="F105" s="7" t="s">
        <v>5</v>
      </c>
      <c r="G105" s="7" t="s">
        <v>6</v>
      </c>
      <c r="H105" s="7" t="s">
        <v>7</v>
      </c>
      <c r="J105" s="11"/>
    </row>
    <row r="106" spans="1:10">
      <c r="A106" s="1">
        <v>1</v>
      </c>
      <c r="B106" s="1" t="s">
        <v>90</v>
      </c>
      <c r="C106" s="1">
        <v>4483447</v>
      </c>
      <c r="D106" s="3">
        <v>51473.96</v>
      </c>
      <c r="E106" s="3">
        <v>29736.04</v>
      </c>
      <c r="F106" s="3">
        <v>4620</v>
      </c>
      <c r="G106" s="3"/>
      <c r="H106" s="3">
        <f>SUM(D106:G106)</f>
        <v>85830</v>
      </c>
      <c r="J106" s="12"/>
    </row>
    <row r="110" spans="1:10">
      <c r="B110" t="s">
        <v>101</v>
      </c>
    </row>
    <row r="114" spans="1:11" s="6" customFormat="1" ht="30">
      <c r="A114" s="4" t="s">
        <v>0</v>
      </c>
      <c r="B114" s="4" t="s">
        <v>1</v>
      </c>
      <c r="C114" s="4" t="s">
        <v>2</v>
      </c>
      <c r="D114" s="7" t="s">
        <v>3</v>
      </c>
      <c r="E114" s="5" t="s">
        <v>4</v>
      </c>
      <c r="F114" s="5" t="s">
        <v>5</v>
      </c>
      <c r="G114" s="5" t="s">
        <v>6</v>
      </c>
      <c r="H114" s="7" t="s">
        <v>7</v>
      </c>
      <c r="J114" s="10"/>
    </row>
    <row r="115" spans="1:11">
      <c r="A115" s="1">
        <v>1</v>
      </c>
      <c r="B115" s="1" t="s">
        <v>96</v>
      </c>
      <c r="C115" s="1">
        <v>29290603</v>
      </c>
      <c r="D115" s="3">
        <f>658006.5+197489.62+283899.01</f>
        <v>1139395.1299999999</v>
      </c>
      <c r="E115" s="3">
        <f>144640+27162.99+37415.95</f>
        <v>209218.94</v>
      </c>
      <c r="F115" s="13">
        <f>51010.23+1898.19</f>
        <v>52908.420000000006</v>
      </c>
      <c r="G115" s="3"/>
      <c r="H115" s="3">
        <f>SUM(D115:G115)</f>
        <v>1401522.4899999998</v>
      </c>
      <c r="J115" s="12"/>
    </row>
    <row r="116" spans="1:11">
      <c r="A116" s="1">
        <v>2</v>
      </c>
      <c r="B116" s="1" t="s">
        <v>98</v>
      </c>
      <c r="C116" s="1">
        <v>4663448</v>
      </c>
      <c r="D116" s="3">
        <f>1247383.83+82915.04</f>
        <v>1330298.8700000001</v>
      </c>
      <c r="E116" s="3">
        <f>216225.92+49757.14</f>
        <v>265983.06</v>
      </c>
      <c r="F116" s="13">
        <f>83559.58+6832</f>
        <v>90391.58</v>
      </c>
      <c r="G116" s="3"/>
      <c r="H116" s="3">
        <f>SUM(D116:G116)</f>
        <v>1686673.5100000002</v>
      </c>
    </row>
    <row r="117" spans="1:11">
      <c r="A117" s="1">
        <v>3</v>
      </c>
      <c r="B117" s="1" t="s">
        <v>90</v>
      </c>
      <c r="C117" s="1">
        <v>4483447</v>
      </c>
      <c r="D117" s="3">
        <v>38586</v>
      </c>
      <c r="E117" s="3">
        <v>39668</v>
      </c>
      <c r="F117" s="13">
        <v>5000</v>
      </c>
      <c r="G117" s="3"/>
      <c r="H117" s="3">
        <f>SUM(D117:G117)</f>
        <v>83254</v>
      </c>
      <c r="J117" s="12"/>
    </row>
    <row r="121" spans="1:11">
      <c r="B121" t="s">
        <v>102</v>
      </c>
    </row>
    <row r="125" spans="1:11" s="6" customFormat="1" ht="30">
      <c r="A125" s="4" t="s">
        <v>0</v>
      </c>
      <c r="B125" s="4" t="s">
        <v>1</v>
      </c>
      <c r="C125" s="4" t="s">
        <v>2</v>
      </c>
      <c r="D125" s="7" t="s">
        <v>3</v>
      </c>
      <c r="E125" s="5" t="s">
        <v>4</v>
      </c>
      <c r="F125" s="5" t="s">
        <v>5</v>
      </c>
      <c r="G125" s="5" t="s">
        <v>6</v>
      </c>
      <c r="H125" s="7" t="s">
        <v>7</v>
      </c>
      <c r="J125" s="10"/>
    </row>
    <row r="126" spans="1:11">
      <c r="A126" s="1">
        <v>1</v>
      </c>
      <c r="B126" s="1" t="s">
        <v>94</v>
      </c>
      <c r="C126" s="1">
        <v>5189211</v>
      </c>
      <c r="D126" s="3">
        <f>3259289.83+488596.33+1669036.47+1912611.89+504348.56+549699.08+125128.75+141992.2+139079.02+477690.2+2518990+181891.5+91049.97</f>
        <v>12059403.799999999</v>
      </c>
      <c r="E126" s="3">
        <v>4056313</v>
      </c>
      <c r="F126" s="3">
        <v>1398464.16</v>
      </c>
      <c r="G126" s="3"/>
      <c r="H126" s="3">
        <f>SUM(D126:G126)</f>
        <v>17514180.959999997</v>
      </c>
      <c r="K126" s="2"/>
    </row>
    <row r="127" spans="1:11">
      <c r="A127" s="1">
        <v>2</v>
      </c>
      <c r="B127" s="1" t="s">
        <v>93</v>
      </c>
      <c r="C127" s="1">
        <v>4663448</v>
      </c>
      <c r="D127" s="3">
        <f>107337.71+209568.49</f>
        <v>316906.2</v>
      </c>
      <c r="E127" s="3">
        <f>24537+40000</f>
        <v>64537</v>
      </c>
      <c r="F127" s="3">
        <v>6745.84</v>
      </c>
      <c r="G127" s="3"/>
      <c r="H127" s="3">
        <f>SUM(D127:G127)</f>
        <v>388189.04000000004</v>
      </c>
    </row>
    <row r="131" spans="1:10">
      <c r="B131" t="s">
        <v>103</v>
      </c>
    </row>
    <row r="135" spans="1:10" s="6" customFormat="1" ht="30">
      <c r="A135" s="4" t="s">
        <v>0</v>
      </c>
      <c r="B135" s="4" t="s">
        <v>1</v>
      </c>
      <c r="C135" s="4" t="s">
        <v>2</v>
      </c>
      <c r="D135" s="7" t="s">
        <v>3</v>
      </c>
      <c r="E135" s="5" t="s">
        <v>4</v>
      </c>
      <c r="F135" s="5" t="s">
        <v>5</v>
      </c>
      <c r="G135" s="5" t="s">
        <v>6</v>
      </c>
      <c r="H135" s="7" t="s">
        <v>7</v>
      </c>
      <c r="I135"/>
      <c r="J135" s="2"/>
    </row>
    <row r="136" spans="1:10">
      <c r="A136" s="1">
        <v>1</v>
      </c>
      <c r="B136" s="1" t="s">
        <v>97</v>
      </c>
      <c r="C136" s="1">
        <v>4548538</v>
      </c>
      <c r="D136" s="3">
        <v>142103.5</v>
      </c>
      <c r="E136" s="3">
        <v>26916.5</v>
      </c>
      <c r="F136" s="3">
        <v>7820</v>
      </c>
      <c r="G136" s="3"/>
      <c r="H136" s="3">
        <f>SUM(D136:G136)</f>
        <v>176840</v>
      </c>
    </row>
    <row r="140" spans="1:10">
      <c r="B140" t="s">
        <v>104</v>
      </c>
    </row>
    <row r="144" spans="1:10" s="6" customFormat="1" ht="30">
      <c r="A144" s="4" t="s">
        <v>0</v>
      </c>
      <c r="B144" s="4" t="s">
        <v>1</v>
      </c>
      <c r="C144" s="4" t="s">
        <v>2</v>
      </c>
      <c r="D144" s="7" t="s">
        <v>3</v>
      </c>
      <c r="E144" s="5" t="s">
        <v>4</v>
      </c>
      <c r="F144" s="5" t="s">
        <v>5</v>
      </c>
      <c r="G144" s="5" t="s">
        <v>6</v>
      </c>
      <c r="H144" s="7" t="s">
        <v>7</v>
      </c>
      <c r="J144" s="10"/>
    </row>
    <row r="145" spans="1:10">
      <c r="A145" s="1">
        <v>1</v>
      </c>
      <c r="B145" s="1" t="s">
        <v>91</v>
      </c>
      <c r="C145" s="1">
        <v>17802939</v>
      </c>
      <c r="D145" s="3">
        <f>16197938+320</f>
        <v>16198258</v>
      </c>
      <c r="E145" s="3">
        <v>3001580</v>
      </c>
      <c r="F145" s="3">
        <f>1379489</f>
        <v>1379489</v>
      </c>
      <c r="G145" s="3"/>
      <c r="H145" s="3">
        <f>SUM(D145:G145)</f>
        <v>20579327</v>
      </c>
    </row>
    <row r="146" spans="1:10">
      <c r="A146" s="1">
        <v>2</v>
      </c>
      <c r="B146" s="1" t="s">
        <v>92</v>
      </c>
      <c r="C146" s="1">
        <v>27934376</v>
      </c>
      <c r="D146" s="3">
        <f>5330500+22400</f>
        <v>5352900</v>
      </c>
      <c r="E146" s="3">
        <v>1151380</v>
      </c>
      <c r="F146" s="3">
        <f>668460</f>
        <v>668460</v>
      </c>
      <c r="G146" s="3"/>
      <c r="H146" s="3">
        <f>SUM(D146:G146)</f>
        <v>7172740</v>
      </c>
    </row>
    <row r="147" spans="1:10">
      <c r="A147" s="1">
        <v>3</v>
      </c>
      <c r="B147" s="1" t="s">
        <v>90</v>
      </c>
      <c r="C147" s="1">
        <v>4663448</v>
      </c>
      <c r="D147" s="3">
        <v>1829494</v>
      </c>
      <c r="E147" s="3">
        <v>625108</v>
      </c>
      <c r="F147" s="3">
        <f>412781+5084</f>
        <v>417865</v>
      </c>
      <c r="G147" s="3"/>
      <c r="H147" s="3">
        <f>SUM(D147:G147)</f>
        <v>2872467</v>
      </c>
    </row>
    <row r="151" spans="1:10">
      <c r="B151" t="s">
        <v>105</v>
      </c>
    </row>
    <row r="155" spans="1:10" s="6" customFormat="1" ht="30">
      <c r="A155" s="4" t="s">
        <v>0</v>
      </c>
      <c r="B155" s="4" t="s">
        <v>1</v>
      </c>
      <c r="C155" s="4" t="s">
        <v>2</v>
      </c>
      <c r="D155" s="7" t="s">
        <v>3</v>
      </c>
      <c r="E155" s="5" t="s">
        <v>4</v>
      </c>
      <c r="F155" s="5" t="s">
        <v>5</v>
      </c>
      <c r="G155" s="5" t="s">
        <v>6</v>
      </c>
      <c r="H155" s="7" t="s">
        <v>7</v>
      </c>
      <c r="J155" s="10"/>
    </row>
    <row r="156" spans="1:10">
      <c r="A156" s="1">
        <v>1</v>
      </c>
      <c r="B156" s="1" t="s">
        <v>90</v>
      </c>
      <c r="C156" s="1">
        <v>4483447</v>
      </c>
      <c r="D156" s="3">
        <f>752487.5+94012.5</f>
        <v>846500</v>
      </c>
      <c r="E156" s="3">
        <f>18654.8+21675.2</f>
        <v>40330</v>
      </c>
      <c r="F156" s="3">
        <v>5010</v>
      </c>
      <c r="G156" s="3"/>
      <c r="H156" s="3">
        <f>SUM(D156:G156)</f>
        <v>891840</v>
      </c>
      <c r="J156" s="12"/>
    </row>
    <row r="160" spans="1:10">
      <c r="B160" t="s">
        <v>106</v>
      </c>
    </row>
    <row r="164" spans="1:11" s="6" customFormat="1" ht="30">
      <c r="A164" s="4" t="s">
        <v>0</v>
      </c>
      <c r="B164" s="4" t="s">
        <v>1</v>
      </c>
      <c r="C164" s="4" t="s">
        <v>2</v>
      </c>
      <c r="D164" s="7" t="s">
        <v>3</v>
      </c>
      <c r="E164" s="5" t="s">
        <v>4</v>
      </c>
      <c r="F164" s="5" t="s">
        <v>5</v>
      </c>
      <c r="G164" s="5" t="s">
        <v>6</v>
      </c>
      <c r="H164" s="7" t="s">
        <v>7</v>
      </c>
      <c r="J164" s="10"/>
    </row>
    <row r="165" spans="1:11">
      <c r="A165" s="1">
        <v>1</v>
      </c>
      <c r="B165" s="1" t="s">
        <v>94</v>
      </c>
      <c r="C165" s="1">
        <v>5189211</v>
      </c>
      <c r="D165" s="3">
        <f>252680.16+69542.72</f>
        <v>322222.88</v>
      </c>
      <c r="E165" s="3">
        <v>16110.74</v>
      </c>
      <c r="F165" s="3">
        <f>1623.16+10562.18</f>
        <v>12185.34</v>
      </c>
      <c r="G165" s="3"/>
      <c r="H165" s="3">
        <f>SUM(D165:G165)</f>
        <v>350518.96</v>
      </c>
      <c r="J165" s="12"/>
      <c r="K165" s="2"/>
    </row>
    <row r="166" spans="1:11">
      <c r="A166" s="1">
        <v>2</v>
      </c>
      <c r="B166" s="1" t="s">
        <v>95</v>
      </c>
      <c r="C166" s="1">
        <v>4663448</v>
      </c>
      <c r="D166" s="3">
        <f>42542.22+41445+101304+13815.9</f>
        <v>199107.12</v>
      </c>
      <c r="E166" s="3">
        <v>279529.26</v>
      </c>
      <c r="F166" s="3">
        <f>16168.41+9086.25</f>
        <v>25254.66</v>
      </c>
      <c r="G166" s="3"/>
      <c r="H166" s="3">
        <f>SUM(D166:G166)</f>
        <v>503891.04</v>
      </c>
      <c r="J166" s="12"/>
      <c r="K166" s="2"/>
    </row>
    <row r="167" spans="1:11">
      <c r="J167" s="12"/>
    </row>
    <row r="168" spans="1:11">
      <c r="J168" s="12"/>
    </row>
    <row r="170" spans="1:11">
      <c r="B170" t="s">
        <v>107</v>
      </c>
    </row>
    <row r="174" spans="1:11" s="6" customFormat="1" ht="30">
      <c r="A174" s="4" t="s">
        <v>0</v>
      </c>
      <c r="B174" s="4" t="s">
        <v>1</v>
      </c>
      <c r="C174" s="4" t="s">
        <v>2</v>
      </c>
      <c r="D174" s="7" t="s">
        <v>3</v>
      </c>
      <c r="E174" s="5" t="s">
        <v>4</v>
      </c>
      <c r="F174" s="5" t="s">
        <v>5</v>
      </c>
      <c r="G174" s="5" t="s">
        <v>6</v>
      </c>
      <c r="H174" s="7" t="s">
        <v>7</v>
      </c>
      <c r="J174" s="10"/>
    </row>
    <row r="175" spans="1:11">
      <c r="A175" s="1">
        <v>1</v>
      </c>
      <c r="B175" s="1" t="s">
        <v>93</v>
      </c>
      <c r="C175" s="1">
        <v>4663448</v>
      </c>
      <c r="D175" s="3">
        <v>25751.25</v>
      </c>
      <c r="E175" s="3">
        <v>2948.75</v>
      </c>
      <c r="F175" s="3">
        <v>680</v>
      </c>
      <c r="G175" s="3"/>
      <c r="H175" s="3">
        <f>SUM(D175:G175)</f>
        <v>29380</v>
      </c>
      <c r="J175" s="12"/>
    </row>
    <row r="179" spans="1:10">
      <c r="B179" t="s">
        <v>108</v>
      </c>
    </row>
    <row r="183" spans="1:10" s="6" customFormat="1" ht="30">
      <c r="A183" s="4" t="s">
        <v>0</v>
      </c>
      <c r="B183" s="4" t="s">
        <v>1</v>
      </c>
      <c r="C183" s="4" t="s">
        <v>2</v>
      </c>
      <c r="D183" s="7" t="s">
        <v>3</v>
      </c>
      <c r="E183" s="5" t="s">
        <v>4</v>
      </c>
      <c r="F183" s="5" t="s">
        <v>5</v>
      </c>
      <c r="G183" s="5" t="s">
        <v>6</v>
      </c>
      <c r="H183" s="7" t="s">
        <v>7</v>
      </c>
      <c r="J183" s="10"/>
    </row>
    <row r="184" spans="1:10">
      <c r="A184" s="1">
        <v>1</v>
      </c>
      <c r="B184" s="1" t="s">
        <v>93</v>
      </c>
      <c r="C184" s="1">
        <v>4663448</v>
      </c>
      <c r="D184" s="3">
        <v>228900</v>
      </c>
      <c r="E184" s="3">
        <v>0</v>
      </c>
      <c r="F184" s="3">
        <v>0</v>
      </c>
      <c r="G184" s="3"/>
      <c r="H184" s="3">
        <f>SUM(D184:G184)</f>
        <v>228900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diabet mat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cpetricescu</dc:creator>
  <cp:lastModifiedBy>cpetricescu</cp:lastModifiedBy>
  <dcterms:created xsi:type="dcterms:W3CDTF">2023-10-17T09:41:49Z</dcterms:created>
  <dcterms:modified xsi:type="dcterms:W3CDTF">2023-12-07T09:19:54Z</dcterms:modified>
</cp:coreProperties>
</file>